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Foglio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1" l="1"/>
  <c r="I40" i="1" l="1"/>
  <c r="J33" i="1"/>
  <c r="I33" i="1"/>
  <c r="I17" i="1"/>
  <c r="J25" i="1"/>
  <c r="J26" i="1"/>
  <c r="J24" i="1"/>
  <c r="J23" i="1"/>
  <c r="E25" i="1"/>
  <c r="E24" i="1"/>
  <c r="E23" i="1"/>
  <c r="I41" i="1" l="1"/>
  <c r="K41" i="1" s="1"/>
  <c r="J39" i="1"/>
  <c r="I34" i="1"/>
  <c r="I42" i="1"/>
  <c r="K42" i="1" s="1"/>
  <c r="K40" i="1"/>
  <c r="E29" i="1"/>
  <c r="I39" i="1"/>
  <c r="J32" i="1"/>
  <c r="K33" i="1"/>
  <c r="I35" i="1"/>
  <c r="J35" i="1"/>
  <c r="J34" i="1"/>
  <c r="I32" i="1"/>
  <c r="J29" i="1"/>
  <c r="K34" i="1" l="1"/>
  <c r="K39" i="1"/>
  <c r="K43" i="1" s="1"/>
  <c r="J46" i="1" s="1"/>
  <c r="K35" i="1"/>
  <c r="K32" i="1"/>
  <c r="K36" i="1" l="1"/>
  <c r="E46" i="1" s="1"/>
  <c r="E48" i="1" s="1"/>
</calcChain>
</file>

<file path=xl/sharedStrings.xml><?xml version="1.0" encoding="utf-8"?>
<sst xmlns="http://schemas.openxmlformats.org/spreadsheetml/2006/main" count="52" uniqueCount="37">
  <si>
    <t xml:space="preserve">SIMULATORE NUOVA IRPEF 2022 </t>
  </si>
  <si>
    <t>Novità a partire dal 1° gennaio 2022</t>
  </si>
  <si>
    <t>Dal 2022</t>
  </si>
  <si>
    <t>Scaglione di reddito</t>
  </si>
  <si>
    <t xml:space="preserve">DA </t>
  </si>
  <si>
    <t>A</t>
  </si>
  <si>
    <t>ALIQUOTA</t>
  </si>
  <si>
    <t>Prima del 2022</t>
  </si>
  <si>
    <t>MAX</t>
  </si>
  <si>
    <t>REDDITI DA PENSIONE</t>
  </si>
  <si>
    <t>ALTRI REDDITI (IMMOBILIARI, PARTECIPAZIONI, IMPRESA IN CONTABILITA' ORDINARIA, ECC.)</t>
  </si>
  <si>
    <t>REDDITO COMPLESSIVO</t>
  </si>
  <si>
    <t>REDDITI DA LAVORO DIPENDENTE A TEMPO INDETERMINATO</t>
  </si>
  <si>
    <t>REDDITI DA LAVORO DIPENDENTE A TEMPO DETERMINATO</t>
  </si>
  <si>
    <t>IRPEF LORDA</t>
  </si>
  <si>
    <t>DETRAZIONE PER LAVORO DIPENDENTE A TEMPO INDETERMINATO</t>
  </si>
  <si>
    <t>DETRAZIONE PER LAVORO DIPENDENTE A TEMPO DETERMINATO</t>
  </si>
  <si>
    <t>REDDITI ASSIMILATI AL LAVORO DIPENDENTE, DA LAVORO AUTONOMO, DA IMPRESA MINORE</t>
  </si>
  <si>
    <t>DETRAZIONE PER REDDITI ASS., DA LAVORO AUTONOMO, DA IMPRESA MINORE</t>
  </si>
  <si>
    <t>DETRAZIONE PER REDDITI DA PENSIONE</t>
  </si>
  <si>
    <t>TOTALE</t>
  </si>
  <si>
    <t>DETRAZIONE SPETTANTE</t>
  </si>
  <si>
    <t>NUOVE DETRAZIONI</t>
  </si>
  <si>
    <t>IRPEF NETTA</t>
  </si>
  <si>
    <t>DETRAZIONE</t>
  </si>
  <si>
    <t>DIFFERENZA</t>
  </si>
  <si>
    <r>
      <rPr>
        <i/>
        <u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Il simulatore tiene conto delle nuove aliquote IRPEF e della rimodulazione delle detrazioni. Non tiene invece conto delle modifiche alle detrazioni su familiari a carico e della nuova riforma degli assegni familiari e non tiene conto di eventuali modifiche alle addizioni regionali e comunali IRPEF.</t>
    </r>
  </si>
  <si>
    <t>Inserire i redditi per ciascuna tipologia di reddito:</t>
  </si>
  <si>
    <t>NUOVA</t>
  </si>
  <si>
    <t>PRECEDENTE</t>
  </si>
  <si>
    <t>PRECEDENTI DETRAZIONI</t>
  </si>
  <si>
    <t>ULT. DETRAZIONE</t>
  </si>
  <si>
    <t>®</t>
  </si>
  <si>
    <t xml:space="preserve">  Con segno meno significa che c'è un risparmio</t>
  </si>
  <si>
    <t>Tutte le altre celle sono bloccate.</t>
  </si>
  <si>
    <t>Inserire i redditi per ciascuna tipologia di reddito nelle celle evidenziate in blu.</t>
  </si>
  <si>
    <t>Non inserire il reddito derivante dal regime forfettario in quanto non soggetto ad IRPEF ma a tassazione sostitutiva.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</si>
</sst>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0" fillId="2" borderId="3" xfId="0" applyFill="1" applyBorder="1" applyAlignment="1" applyProtection="1">
      <alignment vertical="center"/>
    </xf>
    <xf numFmtId="0" fontId="0" fillId="2" borderId="6" xfId="0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vertical="center"/>
    </xf>
    <xf numFmtId="0" fontId="0" fillId="2" borderId="2" xfId="0" applyFill="1" applyBorder="1" applyAlignment="1" applyProtection="1">
      <alignment vertical="center"/>
    </xf>
    <xf numFmtId="0" fontId="0" fillId="2" borderId="10" xfId="0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164" fontId="0" fillId="4" borderId="11" xfId="1" applyFont="1" applyFill="1" applyBorder="1" applyAlignment="1" applyProtection="1">
      <alignment vertical="center"/>
      <protection locked="0"/>
    </xf>
    <xf numFmtId="164" fontId="0" fillId="4" borderId="12" xfId="1" applyFont="1" applyFill="1" applyBorder="1" applyAlignment="1" applyProtection="1">
      <alignment vertical="center"/>
      <protection locked="0"/>
    </xf>
    <xf numFmtId="164" fontId="0" fillId="4" borderId="13" xfId="1" applyFont="1" applyFill="1" applyBorder="1" applyAlignment="1" applyProtection="1">
      <alignment vertical="center"/>
      <protection locked="0"/>
    </xf>
    <xf numFmtId="164" fontId="2" fillId="2" borderId="4" xfId="0" applyNumberFormat="1" applyFont="1" applyFill="1" applyBorder="1" applyAlignment="1" applyProtection="1">
      <alignment vertical="center"/>
    </xf>
    <xf numFmtId="0" fontId="0" fillId="2" borderId="7" xfId="0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2" borderId="8" xfId="0" applyFill="1" applyBorder="1" applyAlignment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164" fontId="0" fillId="2" borderId="7" xfId="1" applyFont="1" applyFill="1" applyBorder="1" applyAlignment="1" applyProtection="1">
      <alignment vertical="center"/>
    </xf>
    <xf numFmtId="164" fontId="0" fillId="2" borderId="0" xfId="1" applyFont="1" applyFill="1" applyBorder="1" applyAlignment="1" applyProtection="1">
      <alignment vertical="center"/>
    </xf>
    <xf numFmtId="9" fontId="0" fillId="2" borderId="0" xfId="2" applyFont="1" applyFill="1" applyBorder="1" applyAlignment="1" applyProtection="1">
      <alignment vertical="center"/>
    </xf>
    <xf numFmtId="164" fontId="0" fillId="2" borderId="8" xfId="0" applyNumberFormat="1" applyFill="1" applyBorder="1" applyAlignment="1" applyProtection="1">
      <alignment vertical="center"/>
    </xf>
    <xf numFmtId="164" fontId="0" fillId="2" borderId="9" xfId="1" applyFont="1" applyFill="1" applyBorder="1" applyAlignment="1" applyProtection="1">
      <alignment vertical="center"/>
    </xf>
    <xf numFmtId="164" fontId="0" fillId="2" borderId="2" xfId="1" applyFont="1" applyFill="1" applyBorder="1" applyAlignment="1" applyProtection="1">
      <alignment vertical="center"/>
    </xf>
    <xf numFmtId="9" fontId="0" fillId="2" borderId="2" xfId="2" applyFont="1" applyFill="1" applyBorder="1" applyAlignment="1" applyProtection="1">
      <alignment vertical="center"/>
    </xf>
    <xf numFmtId="164" fontId="0" fillId="3" borderId="0" xfId="1" applyFont="1" applyFill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2" fillId="3" borderId="0" xfId="0" applyFont="1" applyFill="1" applyAlignment="1" applyProtection="1">
      <alignment horizontal="center" vertical="center"/>
    </xf>
    <xf numFmtId="9" fontId="0" fillId="3" borderId="0" xfId="2" applyFont="1" applyFill="1" applyAlignment="1" applyProtection="1">
      <alignment vertical="center"/>
    </xf>
    <xf numFmtId="164" fontId="2" fillId="3" borderId="0" xfId="1" applyFont="1" applyFill="1" applyAlignment="1" applyProtection="1">
      <alignment vertical="center"/>
    </xf>
    <xf numFmtId="164" fontId="2" fillId="3" borderId="0" xfId="1" applyFont="1" applyFill="1" applyAlignment="1" applyProtection="1">
      <alignment horizontal="center" vertical="center"/>
    </xf>
    <xf numFmtId="164" fontId="0" fillId="2" borderId="0" xfId="1" applyFont="1" applyFill="1" applyAlignment="1" applyProtection="1">
      <alignment vertical="center"/>
    </xf>
    <xf numFmtId="164" fontId="0" fillId="2" borderId="3" xfId="1" applyFont="1" applyFill="1" applyBorder="1" applyAlignment="1" applyProtection="1">
      <alignment vertical="center"/>
    </xf>
    <xf numFmtId="0" fontId="0" fillId="2" borderId="3" xfId="0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164" fontId="2" fillId="3" borderId="7" xfId="1" applyFont="1" applyFill="1" applyBorder="1" applyAlignment="1" applyProtection="1">
      <alignment vertical="center"/>
    </xf>
    <xf numFmtId="164" fontId="0" fillId="3" borderId="0" xfId="1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164" fontId="2" fillId="3" borderId="8" xfId="0" applyNumberFormat="1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horizontal="center" vertical="center"/>
    </xf>
    <xf numFmtId="164" fontId="2" fillId="3" borderId="9" xfId="1" applyFont="1" applyFill="1" applyBorder="1" applyAlignment="1" applyProtection="1">
      <alignment vertical="center"/>
    </xf>
    <xf numFmtId="164" fontId="0" fillId="3" borderId="2" xfId="1" applyFont="1" applyFill="1" applyBorder="1" applyAlignment="1" applyProtection="1">
      <alignment vertical="center"/>
    </xf>
    <xf numFmtId="0" fontId="0" fillId="3" borderId="2" xfId="0" applyFill="1" applyBorder="1" applyAlignment="1" applyProtection="1">
      <alignment vertical="center"/>
    </xf>
    <xf numFmtId="164" fontId="2" fillId="3" borderId="10" xfId="0" applyNumberFormat="1" applyFont="1" applyFill="1" applyBorder="1" applyAlignment="1" applyProtection="1">
      <alignment vertical="center"/>
    </xf>
    <xf numFmtId="164" fontId="0" fillId="2" borderId="0" xfId="0" applyNumberFormat="1" applyFill="1" applyAlignment="1" applyProtection="1">
      <alignment vertical="center"/>
    </xf>
    <xf numFmtId="164" fontId="2" fillId="3" borderId="0" xfId="0" applyNumberFormat="1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vertical="center"/>
    </xf>
    <xf numFmtId="164" fontId="2" fillId="3" borderId="0" xfId="0" applyNumberFormat="1" applyFont="1" applyFill="1" applyAlignment="1" applyProtection="1">
      <alignment vertical="center"/>
    </xf>
    <xf numFmtId="164" fontId="6" fillId="5" borderId="0" xfId="1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horizontal="center" vertical="center"/>
    </xf>
    <xf numFmtId="164" fontId="2" fillId="5" borderId="1" xfId="0" applyNumberFormat="1" applyFont="1" applyFill="1" applyBorder="1" applyAlignment="1" applyProtection="1">
      <alignment vertical="center"/>
    </xf>
    <xf numFmtId="0" fontId="0" fillId="5" borderId="0" xfId="0" applyFill="1" applyBorder="1" applyAlignment="1" applyProtection="1">
      <alignment vertical="center"/>
    </xf>
    <xf numFmtId="0" fontId="0" fillId="2" borderId="0" xfId="0" applyFill="1" applyAlignment="1" applyProtection="1">
      <alignment vertical="center" wrapText="1"/>
    </xf>
    <xf numFmtId="0" fontId="0" fillId="2" borderId="0" xfId="0" applyFill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 wrapText="1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314325</xdr:colOff>
      <xdr:row>1</xdr:row>
      <xdr:rowOff>225937</xdr:rowOff>
    </xdr:from>
    <xdr:to>
      <xdr:col>10</xdr:col>
      <xdr:colOff>276225</xdr:colOff>
      <xdr:row>5</xdr:row>
      <xdr:rowOff>9226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8A889767-0833-4EE3-AB18-A4A37EBAD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2125" y="502162"/>
          <a:ext cx="2667000" cy="1221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/>
  </sheetViews>
  <sheetFormatPr defaultRowHeight="15" x14ac:dyDescent="0.25"/>
  <cols>
    <col min="1" max="1" width="4.7109375" style="1" customWidth="1"/>
    <col min="2" max="2" width="13.7109375" style="1" customWidth="1"/>
    <col min="3" max="3" width="12" style="1" bestFit="1" customWidth="1"/>
    <col min="4" max="4" width="11" style="1" bestFit="1" customWidth="1"/>
    <col min="5" max="5" width="14.42578125" style="1" customWidth="1"/>
    <col min="6" max="6" width="11" style="1" bestFit="1" customWidth="1"/>
    <col min="7" max="8" width="12" style="1" bestFit="1" customWidth="1"/>
    <col min="9" max="9" width="12.140625" style="1" bestFit="1" customWidth="1"/>
    <col min="10" max="10" width="16.42578125" style="1" customWidth="1"/>
    <col min="11" max="11" width="11" style="1" bestFit="1" customWidth="1"/>
    <col min="12" max="12" width="1.5703125" style="1" customWidth="1"/>
    <col min="13" max="19" width="9.140625" style="1"/>
    <col min="20" max="20" width="11" style="1" bestFit="1" customWidth="1"/>
    <col min="21" max="21" width="13.42578125" style="1" customWidth="1"/>
    <col min="22" max="22" width="11" style="1" bestFit="1" customWidth="1"/>
    <col min="23" max="16384" width="9.140625" style="1"/>
  </cols>
  <sheetData>
    <row r="1" spans="1:11" ht="21.75" customHeight="1" x14ac:dyDescent="0.25"/>
    <row r="2" spans="1:11" ht="18.75" x14ac:dyDescent="0.25">
      <c r="B2" s="2" t="s">
        <v>0</v>
      </c>
    </row>
    <row r="3" spans="1:11" x14ac:dyDescent="0.25">
      <c r="B3" s="3" t="s">
        <v>1</v>
      </c>
    </row>
    <row r="5" spans="1:11" ht="64.5" customHeight="1" x14ac:dyDescent="0.25">
      <c r="B5" s="60" t="s">
        <v>26</v>
      </c>
      <c r="C5" s="60"/>
      <c r="D5" s="60"/>
      <c r="E5" s="60"/>
      <c r="F5" s="60"/>
      <c r="G5" s="60"/>
      <c r="H5" s="58"/>
      <c r="I5" s="58"/>
      <c r="J5" s="58"/>
      <c r="K5" s="58"/>
    </row>
    <row r="6" spans="1:11" x14ac:dyDescent="0.25">
      <c r="A6" s="59"/>
    </row>
    <row r="7" spans="1:11" x14ac:dyDescent="0.25">
      <c r="B7" s="4" t="s">
        <v>35</v>
      </c>
      <c r="C7" s="5"/>
      <c r="D7" s="5"/>
      <c r="E7" s="5"/>
      <c r="F7" s="5"/>
      <c r="G7" s="5"/>
      <c r="H7" s="5"/>
      <c r="I7" s="5"/>
      <c r="J7" s="5"/>
      <c r="K7" s="6"/>
    </row>
    <row r="8" spans="1:11" x14ac:dyDescent="0.25">
      <c r="B8" s="43" t="s">
        <v>34</v>
      </c>
      <c r="C8" s="16"/>
      <c r="D8" s="16"/>
      <c r="E8" s="16"/>
      <c r="F8" s="16"/>
      <c r="G8" s="16"/>
      <c r="H8" s="16"/>
      <c r="I8" s="16"/>
      <c r="J8" s="16"/>
      <c r="K8" s="17"/>
    </row>
    <row r="9" spans="1:11" x14ac:dyDescent="0.25">
      <c r="B9" s="7" t="s">
        <v>36</v>
      </c>
      <c r="C9" s="8"/>
      <c r="D9" s="8"/>
      <c r="E9" s="8"/>
      <c r="F9" s="8"/>
      <c r="G9" s="8"/>
      <c r="H9" s="8"/>
      <c r="I9" s="8"/>
      <c r="J9" s="8"/>
      <c r="K9" s="9"/>
    </row>
    <row r="11" spans="1:11" x14ac:dyDescent="0.25">
      <c r="B11" s="10" t="s">
        <v>27</v>
      </c>
    </row>
    <row r="12" spans="1:11" x14ac:dyDescent="0.25">
      <c r="B12" s="1" t="s">
        <v>12</v>
      </c>
      <c r="I12" s="11">
        <v>0</v>
      </c>
    </row>
    <row r="13" spans="1:11" x14ac:dyDescent="0.25">
      <c r="B13" s="1" t="s">
        <v>13</v>
      </c>
      <c r="I13" s="12">
        <v>0</v>
      </c>
    </row>
    <row r="14" spans="1:11" x14ac:dyDescent="0.25">
      <c r="B14" s="1" t="s">
        <v>9</v>
      </c>
      <c r="I14" s="12">
        <v>0</v>
      </c>
    </row>
    <row r="15" spans="1:11" x14ac:dyDescent="0.25">
      <c r="B15" s="1" t="s">
        <v>17</v>
      </c>
      <c r="I15" s="12">
        <v>0</v>
      </c>
    </row>
    <row r="16" spans="1:11" x14ac:dyDescent="0.25">
      <c r="B16" s="1" t="s">
        <v>10</v>
      </c>
      <c r="I16" s="13">
        <v>0</v>
      </c>
    </row>
    <row r="17" spans="2:11" ht="15.75" thickBot="1" x14ac:dyDescent="0.3">
      <c r="B17" s="10" t="s">
        <v>11</v>
      </c>
      <c r="I17" s="14">
        <f>SUM(I12:I16)</f>
        <v>0</v>
      </c>
    </row>
    <row r="18" spans="2:11" ht="15.75" thickTop="1" x14ac:dyDescent="0.25"/>
    <row r="20" spans="2:11" x14ac:dyDescent="0.25">
      <c r="B20" s="4" t="s">
        <v>2</v>
      </c>
      <c r="C20" s="5"/>
      <c r="D20" s="5"/>
      <c r="E20" s="6"/>
      <c r="G20" s="4" t="s">
        <v>7</v>
      </c>
      <c r="H20" s="5"/>
      <c r="I20" s="5"/>
      <c r="J20" s="6"/>
    </row>
    <row r="21" spans="2:11" x14ac:dyDescent="0.25">
      <c r="B21" s="15" t="s">
        <v>3</v>
      </c>
      <c r="C21" s="16"/>
      <c r="D21" s="16"/>
      <c r="E21" s="17"/>
      <c r="G21" s="15" t="s">
        <v>3</v>
      </c>
      <c r="H21" s="16"/>
      <c r="I21" s="16"/>
      <c r="J21" s="17"/>
    </row>
    <row r="22" spans="2:11" s="18" customFormat="1" x14ac:dyDescent="0.25">
      <c r="B22" s="19" t="s">
        <v>4</v>
      </c>
      <c r="C22" s="20" t="s">
        <v>5</v>
      </c>
      <c r="D22" s="20" t="s">
        <v>6</v>
      </c>
      <c r="E22" s="21" t="s">
        <v>8</v>
      </c>
      <c r="G22" s="19" t="s">
        <v>4</v>
      </c>
      <c r="H22" s="20" t="s">
        <v>5</v>
      </c>
      <c r="I22" s="20" t="s">
        <v>6</v>
      </c>
      <c r="J22" s="21" t="s">
        <v>8</v>
      </c>
    </row>
    <row r="23" spans="2:11" x14ac:dyDescent="0.25">
      <c r="B23" s="22">
        <v>0</v>
      </c>
      <c r="C23" s="23">
        <v>15000</v>
      </c>
      <c r="D23" s="24">
        <v>0.23</v>
      </c>
      <c r="E23" s="25">
        <f>C23*D23</f>
        <v>3450</v>
      </c>
      <c r="G23" s="22">
        <v>0</v>
      </c>
      <c r="H23" s="23">
        <v>15000</v>
      </c>
      <c r="I23" s="24">
        <v>0.23</v>
      </c>
      <c r="J23" s="25">
        <f>H23*I23</f>
        <v>3450</v>
      </c>
    </row>
    <row r="24" spans="2:11" x14ac:dyDescent="0.25">
      <c r="B24" s="22">
        <v>15000</v>
      </c>
      <c r="C24" s="23">
        <v>28000</v>
      </c>
      <c r="D24" s="24">
        <v>0.25</v>
      </c>
      <c r="E24" s="25">
        <f>(C24-B24)*D24</f>
        <v>3250</v>
      </c>
      <c r="G24" s="22">
        <v>15000</v>
      </c>
      <c r="H24" s="23">
        <v>28000</v>
      </c>
      <c r="I24" s="24">
        <v>0.27</v>
      </c>
      <c r="J24" s="25">
        <f>(H24-G24)*I24</f>
        <v>3510.0000000000005</v>
      </c>
    </row>
    <row r="25" spans="2:11" x14ac:dyDescent="0.25">
      <c r="B25" s="22">
        <v>28000</v>
      </c>
      <c r="C25" s="23">
        <v>50000</v>
      </c>
      <c r="D25" s="24">
        <v>0.35</v>
      </c>
      <c r="E25" s="25">
        <f>(C25-B25)*D25</f>
        <v>7699.9999999999991</v>
      </c>
      <c r="G25" s="22">
        <v>28000</v>
      </c>
      <c r="H25" s="23">
        <v>55000</v>
      </c>
      <c r="I25" s="24">
        <v>0.38</v>
      </c>
      <c r="J25" s="25">
        <f>(H25-G25)*I25</f>
        <v>10260</v>
      </c>
    </row>
    <row r="26" spans="2:11" x14ac:dyDescent="0.25">
      <c r="B26" s="22">
        <v>50000</v>
      </c>
      <c r="C26" s="23"/>
      <c r="D26" s="24">
        <v>0.43</v>
      </c>
      <c r="E26" s="17"/>
      <c r="G26" s="22">
        <v>55000</v>
      </c>
      <c r="H26" s="23">
        <v>75000</v>
      </c>
      <c r="I26" s="24">
        <v>0.41</v>
      </c>
      <c r="J26" s="25">
        <f>(H26-G26)*I26</f>
        <v>8200</v>
      </c>
    </row>
    <row r="27" spans="2:11" x14ac:dyDescent="0.25">
      <c r="B27" s="26"/>
      <c r="C27" s="27"/>
      <c r="D27" s="8"/>
      <c r="E27" s="9"/>
      <c r="G27" s="26">
        <v>75000</v>
      </c>
      <c r="H27" s="27"/>
      <c r="I27" s="28">
        <v>0.43</v>
      </c>
      <c r="J27" s="9"/>
    </row>
    <row r="28" spans="2:11" x14ac:dyDescent="0.25">
      <c r="B28" s="29"/>
      <c r="C28" s="29"/>
      <c r="D28" s="30"/>
      <c r="E28" s="31" t="s">
        <v>28</v>
      </c>
      <c r="F28" s="30"/>
      <c r="G28" s="29"/>
      <c r="H28" s="29"/>
      <c r="I28" s="32"/>
      <c r="J28" s="31" t="s">
        <v>29</v>
      </c>
    </row>
    <row r="29" spans="2:11" x14ac:dyDescent="0.25">
      <c r="B29" s="33" t="s">
        <v>14</v>
      </c>
      <c r="C29" s="29"/>
      <c r="D29" s="30"/>
      <c r="E29" s="34">
        <f>IF(I17&lt;C23,I17*D23,(IF(I17&lt;C24,(I17-B24)*D24+E23,(IF(I17&lt;C25,(I17-B25)*D25+E23+E24,(I17-B26)*D26+E23+E24+E25)))))</f>
        <v>0</v>
      </c>
      <c r="F29" s="30"/>
      <c r="G29" s="29"/>
      <c r="H29" s="29"/>
      <c r="I29" s="32"/>
      <c r="J29" s="34">
        <f>IF(I17&lt;H23,I17*I23,(IF(I17&lt;H24,(I17-G24)*I24+J23,(IF(I17&lt;H25,(I17-G25)*I25+J23+J24,(IF(I17&lt;H26,(I17-G26)*I26+J23+J24+J25,(I17-G27)*I27+J23+J24+J25+J26)))))))</f>
        <v>0</v>
      </c>
    </row>
    <row r="30" spans="2:11" x14ac:dyDescent="0.25">
      <c r="G30" s="35"/>
      <c r="H30" s="35"/>
    </row>
    <row r="31" spans="2:11" x14ac:dyDescent="0.25">
      <c r="B31" s="4" t="s">
        <v>22</v>
      </c>
      <c r="C31" s="5"/>
      <c r="D31" s="5"/>
      <c r="E31" s="5"/>
      <c r="F31" s="5"/>
      <c r="G31" s="36"/>
      <c r="H31" s="36"/>
      <c r="I31" s="37" t="s">
        <v>24</v>
      </c>
      <c r="J31" s="37" t="s">
        <v>31</v>
      </c>
      <c r="K31" s="38" t="s">
        <v>20</v>
      </c>
    </row>
    <row r="32" spans="2:11" x14ac:dyDescent="0.25">
      <c r="B32" s="15" t="s">
        <v>15</v>
      </c>
      <c r="C32" s="16"/>
      <c r="D32" s="16"/>
      <c r="E32" s="16"/>
      <c r="F32" s="16"/>
      <c r="G32" s="16"/>
      <c r="H32" s="16"/>
      <c r="I32" s="23">
        <f>IF(I12&gt;0,(IF(I17&lt;15000,IF(I17*0.23&gt;1880,1880,I17*0.23),IF(I17&lt;28000,(1910+1190*(28000-I17)/13000),IF(I17&lt;50000,(1910*(50000-I17)/(50000-28000)),0)))),0)</f>
        <v>0</v>
      </c>
      <c r="J32" s="23">
        <f>IF(I12&gt;0,IF(I17&gt;35000,0,IF(I17&lt;25000,0,65)),0)</f>
        <v>0</v>
      </c>
      <c r="K32" s="25">
        <f>I32+J32</f>
        <v>0</v>
      </c>
    </row>
    <row r="33" spans="2:11" x14ac:dyDescent="0.25">
      <c r="B33" s="15" t="s">
        <v>16</v>
      </c>
      <c r="C33" s="16"/>
      <c r="D33" s="16"/>
      <c r="E33" s="16"/>
      <c r="F33" s="16"/>
      <c r="G33" s="16"/>
      <c r="H33" s="16"/>
      <c r="I33" s="23">
        <f>IF(I13&gt;0,(IF(I17&lt;15000,IF(I17*0.23&gt;1880,1880,I17*0.23),IF(I17&lt;28000,(1910+1190*(28000-I17)/13000),IF(I17&lt;50000,(1910*(50000-I17)/(50000-28000)),0)))),0)</f>
        <v>0</v>
      </c>
      <c r="J33" s="23">
        <f>IF(I13&gt;0,IF(I17&gt;35000,0,IF(I17&lt;25000,0,65)),0)</f>
        <v>0</v>
      </c>
      <c r="K33" s="25">
        <f t="shared" ref="K33:K35" si="0">I33+J33</f>
        <v>0</v>
      </c>
    </row>
    <row r="34" spans="2:11" x14ac:dyDescent="0.25">
      <c r="B34" s="15" t="s">
        <v>19</v>
      </c>
      <c r="C34" s="16"/>
      <c r="D34" s="16"/>
      <c r="E34" s="16"/>
      <c r="F34" s="16"/>
      <c r="G34" s="16"/>
      <c r="H34" s="16"/>
      <c r="I34" s="23">
        <f>IF(I14&gt;0,(IF(I17&lt;8500,IF(I17*0.23&gt;1955,1955,I17*0.23),IF(I17&lt;28000,(700+(1955-700)*(28000-I17)/(28000-8500)),IF(I17&lt;50000,(700*(50000-I17)/(50000-28000)),0)))),0)</f>
        <v>0</v>
      </c>
      <c r="J34" s="23">
        <f>IF(I14&gt;0,IF(I17&gt;29000,0,IF(I17&lt;25000,0,50)),0)</f>
        <v>0</v>
      </c>
      <c r="K34" s="25">
        <f t="shared" si="0"/>
        <v>0</v>
      </c>
    </row>
    <row r="35" spans="2:11" x14ac:dyDescent="0.25">
      <c r="B35" s="15" t="s">
        <v>18</v>
      </c>
      <c r="C35" s="16"/>
      <c r="D35" s="16"/>
      <c r="E35" s="16"/>
      <c r="F35" s="16"/>
      <c r="G35" s="16"/>
      <c r="H35" s="16"/>
      <c r="I35" s="23">
        <f>IF(I15&gt;0,(IF(I17&lt;5500,IF(I17*0.23&gt;1265,1265,I17*0.23),IF(I17&lt;28000,(500+(1265-500)*(28000-I17)/(28000-5500)),IF(I17&lt;50000,(500*(50000-I17)/(50000-28000)),0)))),0)</f>
        <v>0</v>
      </c>
      <c r="J35" s="23">
        <f>IF(I15&gt;0,IF(I17&gt;17000,0,IF(I17&lt;11000,0,50)),0)</f>
        <v>0</v>
      </c>
      <c r="K35" s="25">
        <f t="shared" si="0"/>
        <v>0</v>
      </c>
    </row>
    <row r="36" spans="2:11" x14ac:dyDescent="0.25">
      <c r="B36" s="39" t="s">
        <v>21</v>
      </c>
      <c r="C36" s="40"/>
      <c r="D36" s="40"/>
      <c r="E36" s="40"/>
      <c r="F36" s="40"/>
      <c r="G36" s="41"/>
      <c r="H36" s="41"/>
      <c r="I36" s="41"/>
      <c r="J36" s="41"/>
      <c r="K36" s="42">
        <f>MAX(K32:K35)</f>
        <v>0</v>
      </c>
    </row>
    <row r="37" spans="2:11" x14ac:dyDescent="0.25">
      <c r="B37" s="22"/>
      <c r="C37" s="23"/>
      <c r="D37" s="23"/>
      <c r="E37" s="23"/>
      <c r="F37" s="23"/>
      <c r="G37" s="16"/>
      <c r="H37" s="16"/>
      <c r="I37" s="16"/>
      <c r="J37" s="16"/>
      <c r="K37" s="17"/>
    </row>
    <row r="38" spans="2:11" x14ac:dyDescent="0.25">
      <c r="B38" s="43" t="s">
        <v>30</v>
      </c>
      <c r="C38" s="16"/>
      <c r="D38" s="16"/>
      <c r="E38" s="16"/>
      <c r="F38" s="16"/>
      <c r="G38" s="16"/>
      <c r="H38" s="16"/>
      <c r="I38" s="44" t="s">
        <v>24</v>
      </c>
      <c r="J38" s="44" t="s">
        <v>31</v>
      </c>
      <c r="K38" s="21" t="s">
        <v>20</v>
      </c>
    </row>
    <row r="39" spans="2:11" x14ac:dyDescent="0.25">
      <c r="B39" s="15" t="s">
        <v>15</v>
      </c>
      <c r="C39" s="16"/>
      <c r="D39" s="16"/>
      <c r="E39" s="16"/>
      <c r="F39" s="16"/>
      <c r="G39" s="16"/>
      <c r="H39" s="16"/>
      <c r="I39" s="23">
        <f>IF(I12&gt;0,(IF(I17&lt;8000,IF(I17*0.23&gt;1880,1880,I17*0.23),IF(I17&lt;28000,(978+(902*(28000-I17)/20000)),IF(I17&lt;55000,(978*(55000-I17)/27000),0)))),0)</f>
        <v>0</v>
      </c>
      <c r="J39" s="23">
        <f>IF(I12&gt;0,IF(I17&lt;28000,1200,IF(I17&lt;35000,(960+(240*(35000-I17)/7000)),IF(I17&lt;40000,(960*(40000-I17)/5000),0))),0)</f>
        <v>0</v>
      </c>
      <c r="K39" s="25">
        <f>I39+J39</f>
        <v>0</v>
      </c>
    </row>
    <row r="40" spans="2:11" x14ac:dyDescent="0.25">
      <c r="B40" s="15" t="s">
        <v>16</v>
      </c>
      <c r="C40" s="16"/>
      <c r="D40" s="16"/>
      <c r="E40" s="16"/>
      <c r="F40" s="16"/>
      <c r="G40" s="16"/>
      <c r="H40" s="16"/>
      <c r="I40" s="23">
        <f>IF(I13&gt;0,(IF(I17&lt;8000,IF(I17*0.23&gt;1880,1880,I17*0.23),IF(I17&lt;28000,(978+(902*(28000-I17)/20000)),IF(I17&lt;55000,(978*(55000-I17)/27000),0)))),0)</f>
        <v>0</v>
      </c>
      <c r="J40" s="23">
        <f>IF(I13&gt;0,IF(I17&lt;28000,1200,0),0)</f>
        <v>0</v>
      </c>
      <c r="K40" s="25">
        <f t="shared" ref="K40:K42" si="1">I40+J40</f>
        <v>0</v>
      </c>
    </row>
    <row r="41" spans="2:11" x14ac:dyDescent="0.25">
      <c r="B41" s="15" t="s">
        <v>19</v>
      </c>
      <c r="C41" s="16"/>
      <c r="D41" s="16"/>
      <c r="E41" s="16"/>
      <c r="F41" s="16"/>
      <c r="G41" s="16"/>
      <c r="H41" s="16"/>
      <c r="I41" s="23">
        <f>IF(I14&gt;0,(IF(I17&lt;8000,IF(I17*0.23&gt;1880,1880,I17*0.23),IF(I17&lt;15000,(1297+(583*(15000-I17)/7000)),IF(I17&lt;55000,(1297*(55000-I17)/40000),0)))),0)</f>
        <v>0</v>
      </c>
      <c r="J41" s="23">
        <v>0</v>
      </c>
      <c r="K41" s="25">
        <f t="shared" si="1"/>
        <v>0</v>
      </c>
    </row>
    <row r="42" spans="2:11" x14ac:dyDescent="0.25">
      <c r="B42" s="15" t="s">
        <v>18</v>
      </c>
      <c r="C42" s="16"/>
      <c r="D42" s="16"/>
      <c r="E42" s="16"/>
      <c r="F42" s="16"/>
      <c r="G42" s="16"/>
      <c r="H42" s="16"/>
      <c r="I42" s="23">
        <f>IF(I15&gt;0,(IF(I17&lt;4800,IF(I17*0.23&gt;1104,1104,I17*0.23),IF(I17&lt;55000,(1104*(55000-I17)/50200),0))),0)</f>
        <v>0</v>
      </c>
      <c r="J42" s="23">
        <v>0</v>
      </c>
      <c r="K42" s="25">
        <f t="shared" si="1"/>
        <v>0</v>
      </c>
    </row>
    <row r="43" spans="2:11" x14ac:dyDescent="0.25">
      <c r="B43" s="45" t="s">
        <v>21</v>
      </c>
      <c r="C43" s="46"/>
      <c r="D43" s="46"/>
      <c r="E43" s="46"/>
      <c r="F43" s="46"/>
      <c r="G43" s="47"/>
      <c r="H43" s="47"/>
      <c r="I43" s="47"/>
      <c r="J43" s="47"/>
      <c r="K43" s="48">
        <f>MAX(K39:K42)</f>
        <v>0</v>
      </c>
    </row>
    <row r="44" spans="2:11" x14ac:dyDescent="0.25">
      <c r="B44" s="35"/>
      <c r="C44" s="35"/>
      <c r="D44" s="35"/>
      <c r="E44" s="35"/>
      <c r="F44" s="35"/>
      <c r="K44" s="49"/>
    </row>
    <row r="45" spans="2:11" s="18" customFormat="1" x14ac:dyDescent="0.25">
      <c r="B45" s="34"/>
      <c r="C45" s="34"/>
      <c r="D45" s="34"/>
      <c r="E45" s="34" t="s">
        <v>28</v>
      </c>
      <c r="F45" s="34"/>
      <c r="G45" s="31"/>
      <c r="H45" s="31"/>
      <c r="I45" s="31"/>
      <c r="J45" s="31" t="s">
        <v>29</v>
      </c>
      <c r="K45" s="50"/>
    </row>
    <row r="46" spans="2:11" s="10" customFormat="1" x14ac:dyDescent="0.25">
      <c r="B46" s="33" t="s">
        <v>23</v>
      </c>
      <c r="C46" s="33"/>
      <c r="D46" s="33"/>
      <c r="E46" s="33">
        <f>E29-K36</f>
        <v>0</v>
      </c>
      <c r="F46" s="33"/>
      <c r="G46" s="51"/>
      <c r="H46" s="51"/>
      <c r="I46" s="51"/>
      <c r="J46" s="52">
        <f>J29-K43</f>
        <v>0</v>
      </c>
      <c r="K46" s="51"/>
    </row>
    <row r="47" spans="2:11" ht="15.75" thickBot="1" x14ac:dyDescent="0.3">
      <c r="B47" s="35"/>
      <c r="C47" s="35"/>
      <c r="D47" s="35"/>
      <c r="E47" s="35"/>
      <c r="F47" s="35"/>
    </row>
    <row r="48" spans="2:11" ht="18.75" thickBot="1" x14ac:dyDescent="0.3">
      <c r="B48" s="53" t="s">
        <v>25</v>
      </c>
      <c r="C48" s="54"/>
      <c r="D48" s="55" t="s">
        <v>32</v>
      </c>
      <c r="E48" s="56">
        <f>E46-J46</f>
        <v>0</v>
      </c>
      <c r="F48" s="57" t="s">
        <v>33</v>
      </c>
      <c r="G48" s="57"/>
      <c r="H48" s="57"/>
      <c r="I48" s="57"/>
      <c r="J48" s="57"/>
      <c r="K48" s="57"/>
    </row>
    <row r="49" spans="2:1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</row>
  </sheetData>
  <sheetProtection algorithmName="SHA-512" hashValue="CcseoMN7mmmDzXD8S8t3luVBqyk7/y10czzmx/I7cKbx5i2lepNws3wTOWzZ+UcPhVYDXoe7TrSNtQm24ad0ug==" saltValue="4B9quuwwIxd9DpqHFn55Bw==" spinCount="100000" sheet="1" objects="1" scenarios="1"/>
  <mergeCells count="1">
    <mergeCell ref="B5:G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Zanin</dc:creator>
  <cp:lastModifiedBy>Marco</cp:lastModifiedBy>
  <dcterms:created xsi:type="dcterms:W3CDTF">2022-02-02T08:08:21Z</dcterms:created>
  <dcterms:modified xsi:type="dcterms:W3CDTF">2022-02-03T14:59:29Z</dcterms:modified>
</cp:coreProperties>
</file>